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306B850-9218-4981-96B5-9BAE5F444E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IT AND DSCR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B4" i="1"/>
  <c r="E26" i="1" l="1"/>
  <c r="B32" i="1" l="1"/>
  <c r="D20" i="1" l="1"/>
  <c r="D4" i="1" l="1"/>
  <c r="B42" i="1"/>
  <c r="F8" i="1"/>
  <c r="B30" i="1"/>
  <c r="F13" i="1"/>
  <c r="D21" i="1"/>
  <c r="B37" i="1"/>
  <c r="B36" i="1"/>
  <c r="B35" i="1"/>
  <c r="B20" i="1"/>
  <c r="B26" i="1" s="1"/>
  <c r="F11" i="1"/>
  <c r="B40" i="1" l="1"/>
  <c r="F10" i="1"/>
  <c r="G4" i="1"/>
  <c r="J4" i="1"/>
  <c r="F4" i="1"/>
  <c r="I4" i="1"/>
  <c r="H4" i="1"/>
  <c r="K4" i="1"/>
  <c r="L4" i="1"/>
  <c r="E4" i="1"/>
  <c r="B31" i="1" l="1"/>
  <c r="B33" i="1" s="1"/>
  <c r="B7" i="1"/>
  <c r="E25" i="1"/>
  <c r="B27" i="1"/>
  <c r="B22" i="1" l="1"/>
  <c r="F14" i="1" s="1"/>
  <c r="H9" i="1"/>
  <c r="H10" i="1" s="1"/>
  <c r="E30" i="1"/>
  <c r="E31" i="1" s="1"/>
  <c r="F12" i="1"/>
  <c r="B28" i="1" l="1"/>
  <c r="B43" i="1" s="1"/>
  <c r="B44" i="1" s="1"/>
  <c r="F19" i="1"/>
  <c r="F20" i="1" s="1"/>
  <c r="F15" i="1"/>
  <c r="F18" i="1"/>
  <c r="F21" i="1" l="1"/>
</calcChain>
</file>

<file path=xl/sharedStrings.xml><?xml version="1.0" encoding="utf-8"?>
<sst xmlns="http://schemas.openxmlformats.org/spreadsheetml/2006/main" count="67" uniqueCount="59">
  <si>
    <t>Purchase Price</t>
  </si>
  <si>
    <t>SNAPSHOT</t>
  </si>
  <si>
    <t>ARLTV</t>
  </si>
  <si>
    <t>Renovation Budget</t>
  </si>
  <si>
    <t>Sales Price</t>
  </si>
  <si>
    <t>Time to flip (months)</t>
  </si>
  <si>
    <t>Interest</t>
  </si>
  <si>
    <t>Points</t>
  </si>
  <si>
    <t>Renovation</t>
  </si>
  <si>
    <t>Mortgage Tax</t>
  </si>
  <si>
    <t>Interest &amp; Origination Points</t>
  </si>
  <si>
    <t>Transfer Tax</t>
  </si>
  <si>
    <t>Property Tax &amp; Maintenance</t>
  </si>
  <si>
    <t>Mansion Tax</t>
  </si>
  <si>
    <t>Taxes and Other Costs</t>
  </si>
  <si>
    <t>Title Insurance</t>
  </si>
  <si>
    <t>Broker Fee</t>
  </si>
  <si>
    <t>Property Tax and Maintenance</t>
  </si>
  <si>
    <t>Acquisition Costs</t>
  </si>
  <si>
    <t>Legal Fees</t>
  </si>
  <si>
    <t>Mortgage Recording Tax</t>
  </si>
  <si>
    <t>Filing Fees</t>
  </si>
  <si>
    <t>Appraisal</t>
  </si>
  <si>
    <t>PL Legal Fee</t>
  </si>
  <si>
    <t>Origination Points</t>
  </si>
  <si>
    <t>Interim Expenses</t>
  </si>
  <si>
    <t>Legal</t>
  </si>
  <si>
    <t>Sale Price</t>
  </si>
  <si>
    <t>Costs</t>
  </si>
  <si>
    <t>Borrower Profit/Loss</t>
  </si>
  <si>
    <t>Borrower Cash in Deal At Purchase</t>
  </si>
  <si>
    <t>Sale Costs (Paid from Proceeds of Sale)</t>
  </si>
  <si>
    <t>Total Profit on Flip</t>
  </si>
  <si>
    <t>Flip Economics</t>
  </si>
  <si>
    <t>ARV OR As Is (if bridge)</t>
  </si>
  <si>
    <t>Total Loan Amount (incl holdback)</t>
  </si>
  <si>
    <t xml:space="preserve">Purchase Price </t>
  </si>
  <si>
    <t>Sunk hard rehab costs spent to date (if a re-fi)</t>
  </si>
  <si>
    <t>Cost Basis</t>
  </si>
  <si>
    <t>Purchase Price (cost basis)</t>
  </si>
  <si>
    <t>Initial Loan Amount at 80%</t>
  </si>
  <si>
    <t>Initial Loan Amount at 70%</t>
  </si>
  <si>
    <t>Initial Loan Amount at 60%</t>
  </si>
  <si>
    <t>Initial Loan Amount at 50%</t>
  </si>
  <si>
    <t>Initial Loan Amount at 75%</t>
  </si>
  <si>
    <t>Initial Loan Amount at 65%</t>
  </si>
  <si>
    <t>Initial Loan Amount at 55%</t>
  </si>
  <si>
    <t>Loan (Inc Holdback)</t>
  </si>
  <si>
    <t>Rate</t>
  </si>
  <si>
    <t>NOI (monthly)</t>
  </si>
  <si>
    <t>PMT (monthly)</t>
  </si>
  <si>
    <t>DSCR</t>
  </si>
  <si>
    <t>DSCR CALCULATOR</t>
  </si>
  <si>
    <t>PROFIT CALCULATOR</t>
  </si>
  <si>
    <t>Initial Loan Amount at 85%</t>
  </si>
  <si>
    <t>Term</t>
  </si>
  <si>
    <t>Intiial Loan Amount at 90%</t>
  </si>
  <si>
    <t>12M IR</t>
  </si>
  <si>
    <t>6M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</si>
</sst>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/d/yy\ h:mm\ AM/PM;@"/>
    <numFmt numFmtId="165" formatCode="0.000%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3" fontId="0" fillId="2" borderId="0" xfId="0" applyNumberFormat="1" applyFill="1"/>
    <xf numFmtId="10" fontId="0" fillId="0" borderId="0" xfId="0" applyNumberFormat="1"/>
    <xf numFmtId="164" fontId="0" fillId="0" borderId="1" xfId="0" applyNumberFormat="1" applyBorder="1"/>
    <xf numFmtId="3" fontId="0" fillId="0" borderId="2" xfId="0" applyNumberFormat="1" applyBorder="1"/>
    <xf numFmtId="1" fontId="0" fillId="2" borderId="0" xfId="0" applyNumberFormat="1" applyFill="1"/>
    <xf numFmtId="3" fontId="0" fillId="0" borderId="0" xfId="0" applyNumberFormat="1"/>
    <xf numFmtId="10" fontId="0" fillId="2" borderId="0" xfId="0" applyNumberFormat="1" applyFill="1"/>
    <xf numFmtId="164" fontId="0" fillId="0" borderId="3" xfId="0" applyNumberFormat="1" applyBorder="1"/>
    <xf numFmtId="3" fontId="0" fillId="0" borderId="3" xfId="0" applyNumberFormat="1" applyBorder="1"/>
    <xf numFmtId="9" fontId="0" fillId="2" borderId="0" xfId="0" applyNumberFormat="1" applyFill="1"/>
    <xf numFmtId="164" fontId="1" fillId="0" borderId="4" xfId="0" applyNumberFormat="1" applyFont="1" applyBorder="1"/>
    <xf numFmtId="164" fontId="0" fillId="0" borderId="4" xfId="0" applyNumberFormat="1" applyBorder="1"/>
    <xf numFmtId="9" fontId="0" fillId="0" borderId="0" xfId="0" applyNumberFormat="1"/>
    <xf numFmtId="3" fontId="0" fillId="0" borderId="4" xfId="0" applyNumberFormat="1" applyBorder="1"/>
    <xf numFmtId="164" fontId="0" fillId="0" borderId="5" xfId="0" applyNumberFormat="1" applyBorder="1"/>
    <xf numFmtId="38" fontId="0" fillId="0" borderId="6" xfId="0" applyNumberFormat="1" applyBorder="1"/>
    <xf numFmtId="164" fontId="1" fillId="0" borderId="3" xfId="0" applyNumberFormat="1" applyFont="1" applyBorder="1"/>
    <xf numFmtId="0" fontId="0" fillId="0" borderId="3" xfId="0" applyBorder="1"/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center"/>
    </xf>
    <xf numFmtId="164" fontId="0" fillId="0" borderId="7" xfId="0" applyNumberFormat="1" applyBorder="1"/>
    <xf numFmtId="0" fontId="1" fillId="0" borderId="3" xfId="0" applyFont="1" applyBorder="1"/>
    <xf numFmtId="44" fontId="0" fillId="2" borderId="0" xfId="1" applyFont="1" applyFill="1"/>
    <xf numFmtId="0" fontId="0" fillId="2" borderId="0" xfId="0" applyFill="1"/>
    <xf numFmtId="1" fontId="0" fillId="0" borderId="0" xfId="0" applyNumberFormat="1"/>
    <xf numFmtId="165" fontId="0" fillId="2" borderId="0" xfId="2" applyNumberFormat="1" applyFont="1" applyFill="1"/>
    <xf numFmtId="8" fontId="0" fillId="2" borderId="0" xfId="1" applyNumberFormat="1" applyFont="1" applyFill="1"/>
    <xf numFmtId="166" fontId="0" fillId="0" borderId="0" xfId="0" applyNumberFormat="1"/>
    <xf numFmtId="166" fontId="0" fillId="2" borderId="0" xfId="0" applyNumberFormat="1" applyFill="1"/>
    <xf numFmtId="3" fontId="0" fillId="0" borderId="0" xfId="0" applyNumberFormat="1" applyAlignment="1">
      <alignment horizontal="center" wrapText="1"/>
    </xf>
    <xf numFmtId="2" fontId="1" fillId="3" borderId="0" xfId="0" applyNumberFormat="1" applyFont="1" applyFill="1"/>
    <xf numFmtId="9" fontId="1" fillId="3" borderId="0" xfId="0" applyNumberFormat="1" applyFont="1" applyFill="1"/>
    <xf numFmtId="164" fontId="1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="75" zoomScaleNormal="75" workbookViewId="0">
      <selection activeCell="B10" sqref="B10"/>
    </sheetView>
  </sheetViews>
  <sheetFormatPr defaultRowHeight="15" x14ac:dyDescent="0.25"/>
  <cols>
    <col min="1" max="1" width="29.7109375" customWidth="1"/>
    <col min="2" max="2" width="14.28515625" customWidth="1"/>
    <col min="4" max="4" width="41.85546875" bestFit="1" customWidth="1"/>
    <col min="5" max="5" width="41.85546875" customWidth="1"/>
    <col min="6" max="7" width="24.28515625" customWidth="1"/>
    <col min="8" max="9" width="23.28515625" customWidth="1"/>
    <col min="10" max="10" width="25.28515625" customWidth="1"/>
    <col min="11" max="11" width="12.5703125" customWidth="1"/>
  </cols>
  <sheetData>
    <row r="1" spans="1:12" x14ac:dyDescent="0.25">
      <c r="A1" s="23" t="s">
        <v>53</v>
      </c>
      <c r="B1" s="19"/>
      <c r="C1" s="19"/>
      <c r="D1" s="19"/>
      <c r="E1" s="19"/>
      <c r="F1" s="19"/>
    </row>
    <row r="2" spans="1:12" x14ac:dyDescent="0.25">
      <c r="A2" s="20" t="s">
        <v>36</v>
      </c>
      <c r="B2" s="2">
        <v>0</v>
      </c>
      <c r="C2" s="1"/>
      <c r="D2" s="1"/>
      <c r="E2" s="1"/>
      <c r="F2" s="1"/>
      <c r="G2" s="1"/>
    </row>
    <row r="3" spans="1:12" ht="30" x14ac:dyDescent="0.25">
      <c r="A3" s="20" t="s">
        <v>37</v>
      </c>
      <c r="B3" s="2">
        <v>0</v>
      </c>
      <c r="C3" s="1"/>
      <c r="D3" s="1" t="s">
        <v>56</v>
      </c>
      <c r="E3" s="1" t="s">
        <v>54</v>
      </c>
      <c r="F3" s="1" t="s">
        <v>40</v>
      </c>
      <c r="G3" s="1" t="s">
        <v>44</v>
      </c>
      <c r="H3" s="1" t="s">
        <v>41</v>
      </c>
      <c r="I3" s="1" t="s">
        <v>45</v>
      </c>
      <c r="J3" s="1" t="s">
        <v>42</v>
      </c>
      <c r="K3" s="1" t="s">
        <v>46</v>
      </c>
      <c r="L3" s="1" t="s">
        <v>43</v>
      </c>
    </row>
    <row r="4" spans="1:12" x14ac:dyDescent="0.25">
      <c r="A4" s="20" t="s">
        <v>38</v>
      </c>
      <c r="B4" s="2">
        <f>SUM(B2:B3)</f>
        <v>0</v>
      </c>
      <c r="C4" s="1"/>
      <c r="D4" s="7">
        <f>90%*B4</f>
        <v>0</v>
      </c>
      <c r="E4" s="26">
        <f>85%*B4</f>
        <v>0</v>
      </c>
      <c r="F4" s="7">
        <f>80%*B4</f>
        <v>0</v>
      </c>
      <c r="G4" s="7">
        <f>75%*B4</f>
        <v>0</v>
      </c>
      <c r="H4" s="7">
        <f>70%*B4</f>
        <v>0</v>
      </c>
      <c r="I4" s="7">
        <f>65%*B4</f>
        <v>0</v>
      </c>
      <c r="J4" s="7">
        <f>60%*B4</f>
        <v>0</v>
      </c>
      <c r="K4" s="7">
        <f>55%*B4</f>
        <v>0</v>
      </c>
      <c r="L4">
        <f>50%*B4</f>
        <v>0</v>
      </c>
    </row>
    <row r="5" spans="1:12" x14ac:dyDescent="0.25">
      <c r="A5" s="1" t="s">
        <v>34</v>
      </c>
      <c r="B5" s="2">
        <v>0</v>
      </c>
      <c r="C5" s="1"/>
      <c r="D5" s="1"/>
      <c r="E5" s="1"/>
      <c r="F5" s="1"/>
      <c r="G5" s="1"/>
    </row>
    <row r="6" spans="1:12" x14ac:dyDescent="0.25">
      <c r="A6" s="1" t="s">
        <v>35</v>
      </c>
      <c r="B6" s="2">
        <v>0</v>
      </c>
      <c r="C6" s="1"/>
      <c r="D6" s="34" t="s">
        <v>1</v>
      </c>
      <c r="E6" s="34"/>
      <c r="F6" s="34"/>
      <c r="G6" s="21"/>
      <c r="J6" s="7"/>
    </row>
    <row r="7" spans="1:12" x14ac:dyDescent="0.25">
      <c r="A7" s="1" t="s">
        <v>2</v>
      </c>
      <c r="B7" s="3" t="e">
        <f>B6/B5</f>
        <v>#DIV/0!</v>
      </c>
      <c r="C7" s="1"/>
      <c r="D7" s="1"/>
      <c r="E7" s="1"/>
      <c r="F7" s="1"/>
      <c r="G7" s="1"/>
    </row>
    <row r="8" spans="1:12" x14ac:dyDescent="0.25">
      <c r="A8" s="1" t="s">
        <v>3</v>
      </c>
      <c r="B8" s="2">
        <v>0</v>
      </c>
      <c r="C8" s="1"/>
      <c r="D8" s="4" t="s">
        <v>4</v>
      </c>
      <c r="E8" s="22"/>
      <c r="F8" s="5">
        <f>B5</f>
        <v>0</v>
      </c>
      <c r="G8" s="7"/>
    </row>
    <row r="9" spans="1:12" x14ac:dyDescent="0.25">
      <c r="A9" s="1" t="s">
        <v>5</v>
      </c>
      <c r="B9" s="6">
        <v>30</v>
      </c>
      <c r="C9" s="1"/>
      <c r="D9" s="1"/>
      <c r="E9" s="1"/>
      <c r="F9" s="7"/>
      <c r="G9" s="7"/>
      <c r="H9">
        <f>0.09*B6</f>
        <v>0</v>
      </c>
      <c r="I9" t="s">
        <v>57</v>
      </c>
    </row>
    <row r="10" spans="1:12" x14ac:dyDescent="0.25">
      <c r="A10" s="1" t="s">
        <v>6</v>
      </c>
      <c r="B10" s="8">
        <v>0.11</v>
      </c>
      <c r="C10" s="1"/>
      <c r="D10" s="1" t="s">
        <v>39</v>
      </c>
      <c r="E10" s="1"/>
      <c r="F10" s="7">
        <f>B4</f>
        <v>0</v>
      </c>
      <c r="G10" s="7"/>
      <c r="H10">
        <f>H9/2</f>
        <v>0</v>
      </c>
      <c r="I10" t="s">
        <v>58</v>
      </c>
    </row>
    <row r="11" spans="1:12" x14ac:dyDescent="0.25">
      <c r="A11" s="1" t="s">
        <v>7</v>
      </c>
      <c r="B11" s="8">
        <v>0.02</v>
      </c>
      <c r="C11" s="1"/>
      <c r="D11" s="1" t="s">
        <v>8</v>
      </c>
      <c r="E11" s="1"/>
      <c r="F11" s="7">
        <f>B8</f>
        <v>0</v>
      </c>
      <c r="G11" s="7"/>
    </row>
    <row r="12" spans="1:12" x14ac:dyDescent="0.25">
      <c r="A12" s="1" t="s">
        <v>9</v>
      </c>
      <c r="B12" s="8">
        <v>0</v>
      </c>
      <c r="C12" s="1"/>
      <c r="D12" s="1" t="s">
        <v>10</v>
      </c>
      <c r="E12" s="1"/>
      <c r="F12" s="7">
        <f>B31+B27</f>
        <v>0</v>
      </c>
      <c r="G12" s="7"/>
    </row>
    <row r="13" spans="1:12" x14ac:dyDescent="0.25">
      <c r="A13" s="1" t="s">
        <v>11</v>
      </c>
      <c r="B13" s="8">
        <v>0.01</v>
      </c>
      <c r="C13" s="1"/>
      <c r="D13" s="1" t="s">
        <v>12</v>
      </c>
      <c r="E13" s="1"/>
      <c r="F13" s="7">
        <f>B32</f>
        <v>0</v>
      </c>
      <c r="G13" s="31"/>
    </row>
    <row r="14" spans="1:12" x14ac:dyDescent="0.25">
      <c r="A14" s="1" t="s">
        <v>13</v>
      </c>
      <c r="B14" s="8">
        <v>0</v>
      </c>
      <c r="C14" s="1"/>
      <c r="D14" s="9" t="s">
        <v>14</v>
      </c>
      <c r="E14" s="9"/>
      <c r="F14" s="10">
        <f>SUM(B21:B26,B35:B39)</f>
        <v>5400</v>
      </c>
      <c r="G14" s="7"/>
    </row>
    <row r="15" spans="1:12" x14ac:dyDescent="0.25">
      <c r="A15" s="1" t="s">
        <v>15</v>
      </c>
      <c r="B15" s="8">
        <v>0.01</v>
      </c>
      <c r="C15" s="1"/>
      <c r="D15" s="1"/>
      <c r="E15" s="1"/>
      <c r="F15" s="7">
        <f>SUM(F10:F14)</f>
        <v>5400</v>
      </c>
      <c r="G15" s="7"/>
    </row>
    <row r="16" spans="1:12" x14ac:dyDescent="0.25">
      <c r="A16" s="1" t="s">
        <v>16</v>
      </c>
      <c r="B16" s="8">
        <v>0.04</v>
      </c>
      <c r="C16" s="1"/>
      <c r="D16" s="1"/>
      <c r="E16" s="1"/>
      <c r="F16" s="7"/>
      <c r="G16" s="7"/>
    </row>
    <row r="17" spans="1:7" x14ac:dyDescent="0.25">
      <c r="A17" s="1" t="s">
        <v>17</v>
      </c>
      <c r="B17" s="11">
        <v>0.01</v>
      </c>
      <c r="C17" s="1"/>
      <c r="D17" s="18" t="s">
        <v>33</v>
      </c>
      <c r="E17" s="18"/>
      <c r="F17" s="19"/>
    </row>
    <row r="18" spans="1:7" x14ac:dyDescent="0.25">
      <c r="A18" s="1"/>
      <c r="B18" s="1"/>
      <c r="C18" s="1"/>
      <c r="D18" s="1" t="s">
        <v>32</v>
      </c>
      <c r="E18" s="1"/>
      <c r="F18" s="7">
        <f>F8-SUM(F10:F14)</f>
        <v>-5400</v>
      </c>
      <c r="G18" s="7"/>
    </row>
    <row r="19" spans="1:7" ht="15.75" thickBot="1" x14ac:dyDescent="0.3">
      <c r="A19" s="12" t="s">
        <v>18</v>
      </c>
      <c r="B19" s="13"/>
      <c r="C19" s="1"/>
      <c r="D19" s="1" t="s">
        <v>30</v>
      </c>
      <c r="E19" s="1"/>
      <c r="F19" s="7">
        <f>B4+B8+SUM(B21:B27)-B6</f>
        <v>3650</v>
      </c>
      <c r="G19" s="7"/>
    </row>
    <row r="20" spans="1:7" ht="15.75" thickTop="1" x14ac:dyDescent="0.25">
      <c r="A20" s="1" t="s">
        <v>0</v>
      </c>
      <c r="B20" s="7">
        <f>B2</f>
        <v>0</v>
      </c>
      <c r="C20" s="1"/>
      <c r="D20" s="1" t="str">
        <f>"Borrower Cash in Deal ("&amp;B9&amp;" months)"</f>
        <v>Borrower Cash in Deal (30 months)</v>
      </c>
      <c r="E20" s="1"/>
      <c r="F20" s="7">
        <f>F19+SUM(B31:B32)</f>
        <v>3650</v>
      </c>
      <c r="G20" s="7"/>
    </row>
    <row r="21" spans="1:7" x14ac:dyDescent="0.25">
      <c r="A21" s="1" t="s">
        <v>19</v>
      </c>
      <c r="B21" s="7">
        <v>1500</v>
      </c>
      <c r="C21" s="1"/>
      <c r="D21" s="1" t="str">
        <f>"Borrower ROI on Cash in Deal (" &amp; B9 &amp; " months)"</f>
        <v>Borrower ROI on Cash in Deal (30 months)</v>
      </c>
      <c r="E21" s="1"/>
      <c r="F21" s="33">
        <f>F18/F20</f>
        <v>-1.4794520547945205</v>
      </c>
      <c r="G21" s="14"/>
    </row>
    <row r="22" spans="1:7" x14ac:dyDescent="0.25">
      <c r="A22" s="1" t="s">
        <v>20</v>
      </c>
      <c r="B22" s="7">
        <f>B12*B6</f>
        <v>0</v>
      </c>
      <c r="C22" s="1"/>
    </row>
    <row r="23" spans="1:7" x14ac:dyDescent="0.25">
      <c r="A23" s="1" t="s">
        <v>21</v>
      </c>
      <c r="B23" s="7">
        <v>250</v>
      </c>
      <c r="C23" s="1"/>
      <c r="D23" s="1"/>
      <c r="E23" s="1"/>
      <c r="F23" s="1"/>
      <c r="G23" s="1"/>
    </row>
    <row r="24" spans="1:7" x14ac:dyDescent="0.25">
      <c r="A24" s="1" t="s">
        <v>22</v>
      </c>
      <c r="B24" s="7">
        <v>400</v>
      </c>
      <c r="C24" s="1"/>
      <c r="D24" s="18" t="s">
        <v>52</v>
      </c>
      <c r="E24" s="9"/>
      <c r="F24" s="1"/>
      <c r="G24" s="1"/>
    </row>
    <row r="25" spans="1:7" x14ac:dyDescent="0.25">
      <c r="A25" s="1" t="s">
        <v>23</v>
      </c>
      <c r="B25" s="7">
        <v>1500</v>
      </c>
      <c r="C25" s="1"/>
      <c r="D25" t="s">
        <v>47</v>
      </c>
      <c r="E25" s="24">
        <f>B6</f>
        <v>0</v>
      </c>
      <c r="F25" s="1"/>
      <c r="G25" s="1"/>
    </row>
    <row r="26" spans="1:7" x14ac:dyDescent="0.25">
      <c r="A26" s="1" t="s">
        <v>15</v>
      </c>
      <c r="B26" s="7">
        <f>B15*B20</f>
        <v>0</v>
      </c>
      <c r="C26" s="1"/>
      <c r="D26" t="s">
        <v>48</v>
      </c>
      <c r="E26" s="27">
        <f>8%/12</f>
        <v>6.6666666666666671E-3</v>
      </c>
      <c r="F26" s="1"/>
      <c r="G26" s="1"/>
    </row>
    <row r="27" spans="1:7" x14ac:dyDescent="0.25">
      <c r="A27" s="9" t="s">
        <v>24</v>
      </c>
      <c r="B27" s="10">
        <f>B6*B11</f>
        <v>0</v>
      </c>
      <c r="C27" s="1"/>
      <c r="D27" t="s">
        <v>55</v>
      </c>
      <c r="E27" s="25">
        <v>360</v>
      </c>
      <c r="F27" s="1"/>
      <c r="G27" s="1"/>
    </row>
    <row r="28" spans="1:7" x14ac:dyDescent="0.25">
      <c r="A28" s="1"/>
      <c r="B28" s="7">
        <f>SUM(B20:B27)</f>
        <v>3650</v>
      </c>
      <c r="C28" s="1"/>
      <c r="E28" s="30">
        <v>1000</v>
      </c>
      <c r="F28" s="1"/>
      <c r="G28" s="29"/>
    </row>
    <row r="29" spans="1:7" ht="15.75" thickBot="1" x14ac:dyDescent="0.3">
      <c r="A29" s="12" t="s">
        <v>25</v>
      </c>
      <c r="B29" s="15"/>
      <c r="C29" s="1"/>
      <c r="D29" t="s">
        <v>49</v>
      </c>
      <c r="E29" s="24">
        <f>E28*80%</f>
        <v>800</v>
      </c>
      <c r="F29" s="1"/>
      <c r="G29" s="1"/>
    </row>
    <row r="30" spans="1:7" ht="15.75" thickTop="1" x14ac:dyDescent="0.25">
      <c r="A30" s="1" t="s">
        <v>8</v>
      </c>
      <c r="B30" s="7">
        <f>B8</f>
        <v>0</v>
      </c>
      <c r="C30" s="1"/>
      <c r="D30" t="s">
        <v>50</v>
      </c>
      <c r="E30" s="28">
        <f>-PMT(E26,E27,E25)</f>
        <v>0</v>
      </c>
      <c r="F30" s="1"/>
      <c r="G30" s="1"/>
    </row>
    <row r="31" spans="1:7" x14ac:dyDescent="0.25">
      <c r="A31" s="1" t="s">
        <v>6</v>
      </c>
      <c r="B31" s="7">
        <f>B9*((B6*B10)/12)</f>
        <v>0</v>
      </c>
      <c r="C31" s="1"/>
      <c r="D31" t="s">
        <v>51</v>
      </c>
      <c r="E31" s="32" t="e">
        <f>E29/E30</f>
        <v>#DIV/0!</v>
      </c>
      <c r="F31" s="1"/>
      <c r="G31" s="1"/>
    </row>
    <row r="32" spans="1:7" x14ac:dyDescent="0.25">
      <c r="A32" s="9" t="s">
        <v>12</v>
      </c>
      <c r="B32" s="10">
        <f>B9*((B17*B5)/12)</f>
        <v>0</v>
      </c>
      <c r="C32" s="1"/>
      <c r="F32" s="1"/>
      <c r="G32" s="1"/>
    </row>
    <row r="33" spans="1:7" x14ac:dyDescent="0.25">
      <c r="A33" s="1"/>
      <c r="B33" s="7">
        <f>SUM(B30:B32)</f>
        <v>0</v>
      </c>
      <c r="C33" s="1"/>
      <c r="F33" s="1"/>
      <c r="G33" s="1"/>
    </row>
    <row r="34" spans="1:7" ht="15.75" thickBot="1" x14ac:dyDescent="0.3">
      <c r="A34" s="12" t="s">
        <v>31</v>
      </c>
      <c r="B34" s="15"/>
      <c r="C34" s="1"/>
      <c r="F34" s="1"/>
      <c r="G34" s="1"/>
    </row>
    <row r="35" spans="1:7" ht="15.75" thickTop="1" x14ac:dyDescent="0.25">
      <c r="A35" s="1" t="s">
        <v>16</v>
      </c>
      <c r="B35" s="7">
        <f>B5*B16</f>
        <v>0</v>
      </c>
      <c r="C35" s="1"/>
    </row>
    <row r="36" spans="1:7" x14ac:dyDescent="0.25">
      <c r="A36" s="1" t="s">
        <v>11</v>
      </c>
      <c r="B36" s="7">
        <f>B5*B13</f>
        <v>0</v>
      </c>
      <c r="C36" s="1"/>
    </row>
    <row r="37" spans="1:7" x14ac:dyDescent="0.25">
      <c r="A37" s="1" t="s">
        <v>13</v>
      </c>
      <c r="B37" s="7">
        <f>B5*B14</f>
        <v>0</v>
      </c>
      <c r="C37" s="1"/>
    </row>
    <row r="38" spans="1:7" x14ac:dyDescent="0.25">
      <c r="A38" s="1" t="s">
        <v>26</v>
      </c>
      <c r="B38" s="7">
        <v>1500</v>
      </c>
      <c r="C38" s="1"/>
    </row>
    <row r="39" spans="1:7" x14ac:dyDescent="0.25">
      <c r="A39" s="9" t="s">
        <v>21</v>
      </c>
      <c r="B39" s="10">
        <v>250</v>
      </c>
      <c r="C39" s="1"/>
    </row>
    <row r="40" spans="1:7" x14ac:dyDescent="0.25">
      <c r="A40" s="1"/>
      <c r="B40" s="7">
        <f>SUM(B35:B39)</f>
        <v>1750</v>
      </c>
      <c r="C40" s="1"/>
    </row>
    <row r="41" spans="1:7" x14ac:dyDescent="0.25">
      <c r="A41" s="1"/>
      <c r="B41" s="7"/>
      <c r="C41" s="1"/>
    </row>
    <row r="42" spans="1:7" x14ac:dyDescent="0.25">
      <c r="A42" s="1" t="s">
        <v>27</v>
      </c>
      <c r="B42" s="7">
        <f>B5</f>
        <v>0</v>
      </c>
      <c r="C42" s="1"/>
    </row>
    <row r="43" spans="1:7" ht="15.75" thickBot="1" x14ac:dyDescent="0.3">
      <c r="A43" s="1" t="s">
        <v>28</v>
      </c>
      <c r="B43" s="7">
        <f>B28+B33+B40</f>
        <v>5400</v>
      </c>
      <c r="C43" s="1"/>
    </row>
    <row r="44" spans="1:7" ht="16.5" thickTop="1" thickBot="1" x14ac:dyDescent="0.3">
      <c r="A44" s="16" t="s">
        <v>29</v>
      </c>
      <c r="B44" s="17">
        <f>B42-B43</f>
        <v>-5400</v>
      </c>
      <c r="C44" s="1"/>
    </row>
    <row r="45" spans="1:7" ht="15.75" thickTop="1" x14ac:dyDescent="0.25"/>
  </sheetData>
  <mergeCells count="1">
    <mergeCell ref="D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DSCR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Tretsky</dc:creator>
  <cp:lastModifiedBy>User</cp:lastModifiedBy>
  <dcterms:created xsi:type="dcterms:W3CDTF">2015-02-06T22:01:13Z</dcterms:created>
  <dcterms:modified xsi:type="dcterms:W3CDTF">2023-03-09T22:19:38Z</dcterms:modified>
</cp:coreProperties>
</file>